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3 PLENOS\13. PLENO 18.02.2021\8. NUEVA URBANISMO FISCAL\"/>
    </mc:Choice>
  </mc:AlternateContent>
  <bookViews>
    <workbookView xWindow="0" yWindow="0" windowWidth="22305" windowHeight="10455"/>
  </bookViews>
  <sheets>
    <sheet name="AUTOLIQUIDACIÓN propues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2" l="1"/>
  <c r="E101" i="2"/>
  <c r="E94" i="2"/>
  <c r="E90" i="2"/>
  <c r="G93" i="2"/>
  <c r="F30" i="2" l="1"/>
  <c r="H5" i="2" l="1"/>
  <c r="I4" i="2"/>
  <c r="I5" i="2" s="1"/>
  <c r="H4" i="2"/>
  <c r="E9" i="2"/>
  <c r="D9" i="2"/>
  <c r="F9" i="2" s="1"/>
  <c r="G9" i="2" s="1"/>
  <c r="H9" i="2" s="1"/>
  <c r="D8" i="2"/>
  <c r="G8" i="2" s="1"/>
  <c r="H8" i="2" s="1"/>
  <c r="I62" i="2"/>
  <c r="I63" i="2" s="1"/>
  <c r="I52" i="2"/>
  <c r="I53" i="2" s="1"/>
  <c r="I39" i="2"/>
  <c r="I40" i="2" s="1"/>
  <c r="I30" i="2"/>
  <c r="I31" i="2"/>
  <c r="E16" i="2"/>
  <c r="G5" i="2" l="1"/>
  <c r="G4" i="2"/>
  <c r="I16" i="2"/>
  <c r="I17" i="2" s="1"/>
  <c r="E5" i="2"/>
  <c r="D26" i="2" l="1"/>
  <c r="F71" i="2" l="1"/>
  <c r="D52" i="2"/>
  <c r="E52" i="2" s="1"/>
  <c r="D114" i="2" l="1"/>
  <c r="D113" i="2"/>
  <c r="E112" i="2" s="1"/>
  <c r="H113" i="2" s="1"/>
  <c r="D105" i="2"/>
  <c r="F104" i="2" s="1"/>
  <c r="D101" i="2"/>
  <c r="F100" i="2" s="1"/>
  <c r="D94" i="2"/>
  <c r="F93" i="2" s="1"/>
  <c r="D90" i="2"/>
  <c r="F89" i="2" s="1"/>
  <c r="D83" i="2"/>
  <c r="F82" i="2" s="1"/>
  <c r="G82" i="2" s="1"/>
  <c r="D76" i="2"/>
  <c r="F75" i="2" s="1"/>
  <c r="E72" i="2"/>
  <c r="H73" i="2" s="1"/>
  <c r="H67" i="2"/>
  <c r="E67" i="2"/>
  <c r="D67" i="2"/>
  <c r="H66" i="2"/>
  <c r="D66" i="2"/>
  <c r="G66" i="2" s="1"/>
  <c r="H63" i="2"/>
  <c r="F62" i="2"/>
  <c r="F63" i="2" s="1"/>
  <c r="D62" i="2"/>
  <c r="E53" i="2"/>
  <c r="H57" i="2"/>
  <c r="E57" i="2"/>
  <c r="D57" i="2"/>
  <c r="H56" i="2"/>
  <c r="D56" i="2"/>
  <c r="G56" i="2" s="1"/>
  <c r="H53" i="2"/>
  <c r="H52" i="2"/>
  <c r="F52" i="2"/>
  <c r="F53" i="2" s="1"/>
  <c r="H17" i="2"/>
  <c r="F40" i="2"/>
  <c r="E40" i="2"/>
  <c r="D39" i="2"/>
  <c r="E39" i="2" s="1"/>
  <c r="H44" i="2"/>
  <c r="E44" i="2"/>
  <c r="D44" i="2"/>
  <c r="H43" i="2"/>
  <c r="D43" i="2"/>
  <c r="G43" i="2" s="1"/>
  <c r="H40" i="2"/>
  <c r="F39" i="2"/>
  <c r="D16" i="2"/>
  <c r="E17" i="2" s="1"/>
  <c r="E34" i="2"/>
  <c r="D34" i="2"/>
  <c r="D33" i="2"/>
  <c r="G33" i="2" s="1"/>
  <c r="H33" i="2" s="1"/>
  <c r="D21" i="2"/>
  <c r="E21" i="2"/>
  <c r="D20" i="2"/>
  <c r="G20" i="2" s="1"/>
  <c r="H20" i="2" s="1"/>
  <c r="F31" i="2"/>
  <c r="E26" i="2"/>
  <c r="I27" i="2" s="1"/>
  <c r="D30" i="2"/>
  <c r="E30" i="2" s="1"/>
  <c r="E31" i="2" s="1"/>
  <c r="F16" i="2"/>
  <c r="F17" i="2" s="1"/>
  <c r="H91" i="2" l="1"/>
  <c r="G89" i="2"/>
  <c r="H95" i="2"/>
  <c r="H102" i="2"/>
  <c r="E105" i="2"/>
  <c r="H106" i="2" s="1"/>
  <c r="F57" i="2"/>
  <c r="G57" i="2" s="1"/>
  <c r="H84" i="2"/>
  <c r="G52" i="2"/>
  <c r="G63" i="2"/>
  <c r="F44" i="2"/>
  <c r="G44" i="2" s="1"/>
  <c r="E76" i="2"/>
  <c r="H77" i="2" s="1"/>
  <c r="E62" i="2"/>
  <c r="E63" i="2" s="1"/>
  <c r="I64" i="2" s="1"/>
  <c r="F67" i="2"/>
  <c r="G67" i="2" s="1"/>
  <c r="G53" i="2"/>
  <c r="I54" i="2" s="1"/>
  <c r="G40" i="2"/>
  <c r="I41" i="2" s="1"/>
  <c r="F34" i="2"/>
  <c r="G34" i="2" s="1"/>
  <c r="H34" i="2" s="1"/>
  <c r="G31" i="2" s="1"/>
  <c r="I32" i="2" s="1"/>
  <c r="F21" i="2"/>
  <c r="G21" i="2" s="1"/>
  <c r="H21" i="2" s="1"/>
  <c r="H16" i="2"/>
  <c r="I6" i="2"/>
  <c r="G16" i="2" l="1"/>
  <c r="G17" i="2"/>
  <c r="I18" i="2" s="1"/>
</calcChain>
</file>

<file path=xl/comments1.xml><?xml version="1.0" encoding="utf-8"?>
<comments xmlns="http://schemas.openxmlformats.org/spreadsheetml/2006/main">
  <authors>
    <author>MRubio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EJECUCIÓN MATERIAL SIN IVA, BI, GG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Se realizan zanjas o catas en la vía pública
RESPUESTA: SI / NO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METROS CUADRADOS O LINEALES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RESPUESTA: SI / NO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BOLSA 60x100 (25KG):    0,025 metros cúbicos
SACA:                                1,00 metro cúbico
CONTENEDOR:                    5,00 metros cúbicos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 xml:space="preserve">BOLSA 60x100 (25KG):    0,025 metros cúbicos
SACA:                                1,00 metro cúbico
CONTENEDOR:                    5,00 metros cúbicos
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CONTENEDOR, SACA, MATERAL DE OBRA, MAQUINARIA O SIMILAR</t>
        </r>
        <r>
          <rPr>
            <b/>
            <sz val="9"/>
            <color indexed="81"/>
            <rFont val="Tahoma"/>
            <family val="2"/>
          </rPr>
          <t xml:space="preserve">
RESPUESTA: SI / NO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EJECUCIÓN MATERIAL SIN IVA, BI, GG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Se realizan zanjas o catas en la vía pública
RESPUESTA: SI / NO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METROS CUADRADOS O LINEALES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RESPUESTA: SI / NO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 xml:space="preserve">BOLSA 60x100 (25KG):    0,025 metros cúbicos
SACA:                                1,00 metro cúbico
CONTENEDOR:                    5,00 metros cúbicos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 xml:space="preserve">BOLSA 60x100 (25KG):    0,025 metros cúbicos
SACA:                                1,00 metro cúbico
CONTENEDOR:                    5,00 metros cúbicos
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>CONTENEDOR, SACA, MATERAL DE OBRA, MAQUINARIA O SIMILAR</t>
        </r>
        <r>
          <rPr>
            <b/>
            <sz val="9"/>
            <color indexed="81"/>
            <rFont val="Tahoma"/>
            <family val="2"/>
          </rPr>
          <t xml:space="preserve">
RESPUESTA: SI / NO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LÁMINA DE AGUA m2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EJECUCIÓN MATERIAL SIN IVA, BI, GG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RESPUESTA: SI / NO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 xml:space="preserve">BOLSA 60x100 (25KG):    0,025 metros cúbicos
SACA:                                1,00 metro cúbico
CONTENEDOR:                    5,00 metros cúbicos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 xml:space="preserve">BOLSA 60x100 (25KG):    0,025 metros cúbicos
SACA:                                1,00 metro cúbico
CONTENEDOR:                    5,00 metros cúbicos
</t>
        </r>
      </text>
    </comment>
    <comment ref="C35" authorId="0" shapeId="0">
      <text>
        <r>
          <rPr>
            <sz val="9"/>
            <color indexed="81"/>
            <rFont val="Tahoma"/>
            <family val="2"/>
          </rPr>
          <t>CONTENEDOR, SACA, MATERAL DE OBRA, MAQUINARIA O SIMILAR</t>
        </r>
        <r>
          <rPr>
            <b/>
            <sz val="9"/>
            <color indexed="81"/>
            <rFont val="Tahoma"/>
            <family val="2"/>
          </rPr>
          <t xml:space="preserve">
RESPUESTA: SI / NO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EJECUCIÓN MATERIAL SIN IVA, BI, GG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Se realizan zanjas o catas en la vía pública
RESPUESTA: SI / NO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METROS CUADRADOS O LINEALES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RESPUESTA: SI / NO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 xml:space="preserve">BOLSA 60x100 (25KG):    0,025 metros cúbicos
SACA:                                1,00 metro cúbico
CONTENEDOR:                    5,00 metros cúbicos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 xml:space="preserve">BOLSA 60x100 (25KG):    0,025 metros cúbicos
SACA:                                1,00 metro cúbico
CONTENEDOR:                    5,00 metros cúbicos
</t>
        </r>
      </text>
    </comment>
    <comment ref="C45" authorId="0" shapeId="0">
      <text>
        <r>
          <rPr>
            <sz val="9"/>
            <color indexed="81"/>
            <rFont val="Tahoma"/>
            <family val="2"/>
          </rPr>
          <t>CONTENEDOR, SACA, MATERAL DE OBRA, MAQUINARIA O SIMILAR</t>
        </r>
        <r>
          <rPr>
            <b/>
            <sz val="9"/>
            <color indexed="81"/>
            <rFont val="Tahoma"/>
            <family val="2"/>
          </rPr>
          <t xml:space="preserve">
RESPUESTA: SI / NO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EJECUCIÓN MATERIAL SIN IVA, BI, GG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Se realizan zanjas o catas en la vía pública
RESPUESTA: SI / NO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METROS CUADRADOS O LINEALES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>RESPUESTA: SI / NO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 xml:space="preserve">BOLSA 60x100 (25KG):    0,025 metros cúbicos
SACA:                                1,00 metro cúbico
CONTENEDOR:                    5,00 metros cúbicos
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 xml:space="preserve">BOLSA 60x100 (25KG):    0,025 metros cúbicos
SACA:                                1,00 metro cúbico
CONTENEDOR:                    5,00 metros cúbicos
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>CONTENEDOR, SACA, MATERAL DE OBRA, MAQUINARIA O SIMILAR</t>
        </r>
        <r>
          <rPr>
            <b/>
            <sz val="9"/>
            <color indexed="81"/>
            <rFont val="Tahoma"/>
            <family val="2"/>
          </rPr>
          <t xml:space="preserve">
RESPUESTA: SI / NO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EJECUCIÓN MATERIAL SIN IVA, BI, GG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Se realizan zanjas o catas en la vía pública
RESPUESTA: SI / NO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METROS CUADRADOS O LINEALES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RESPUESTA: SI / NO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 xml:space="preserve">BOLSA 60x100 (25KG):    0,025 metros cúbicos
SACA:                                1,00 metro cúbico
CONTENEDOR:                    5,00 metros cúbicos
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 xml:space="preserve">BOLSA 60x100 (25KG):    0,025 metros cúbicos
SACA:                                1,00 metro cúbico
CONTENEDOR:                    5,00 metros cúbicos
</t>
        </r>
      </text>
    </comment>
    <comment ref="C68" authorId="0" shapeId="0">
      <text>
        <r>
          <rPr>
            <sz val="9"/>
            <color indexed="81"/>
            <rFont val="Tahoma"/>
            <family val="2"/>
          </rPr>
          <t>CONTENEDOR, SACA, MATERAL DE OBRA, MAQUINARIA O SIMILAR</t>
        </r>
        <r>
          <rPr>
            <b/>
            <sz val="9"/>
            <color indexed="81"/>
            <rFont val="Tahoma"/>
            <family val="2"/>
          </rPr>
          <t xml:space="preserve">
RESPUESTA: SI / NO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CALLES PEATONALES, ACERAS Y PLAZAS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PLAZAS APARCAMIENTO</t>
        </r>
      </text>
    </comment>
  </commentList>
</comments>
</file>

<file path=xl/sharedStrings.xml><?xml version="1.0" encoding="utf-8"?>
<sst xmlns="http://schemas.openxmlformats.org/spreadsheetml/2006/main" count="146" uniqueCount="49">
  <si>
    <t>PRESUPUESTO</t>
  </si>
  <si>
    <t>TASA</t>
  </si>
  <si>
    <t>FIANZA RESIDUOS</t>
  </si>
  <si>
    <t>FIANZA CONSERVACIÓN ESPACIO PÚBLICO</t>
  </si>
  <si>
    <t>SUPERFICIE AFECTADA</t>
  </si>
  <si>
    <t>IMPORTE A INGRESAR</t>
  </si>
  <si>
    <t>¿AFECTA A LA VÍA PÚBLICA?</t>
  </si>
  <si>
    <t>¿GENERA RESIDUOS?</t>
  </si>
  <si>
    <t>ICIO</t>
  </si>
  <si>
    <r>
      <t xml:space="preserve">EL IMPORTE SE DEBERÁ INGRESAR EN LA CUENTA BANCARIA </t>
    </r>
    <r>
      <rPr>
        <b/>
        <sz val="9"/>
        <color theme="1"/>
        <rFont val="Calibri"/>
        <family val="2"/>
        <scheme val="minor"/>
      </rPr>
      <t>ES92 2038 2236 71 6000004652</t>
    </r>
    <r>
      <rPr>
        <sz val="9"/>
        <color theme="1"/>
        <rFont val="Calibri"/>
        <family val="2"/>
        <scheme val="minor"/>
      </rPr>
      <t xml:space="preserve"> CON EL </t>
    </r>
    <r>
      <rPr>
        <b/>
        <sz val="9"/>
        <color theme="1"/>
        <rFont val="Calibri"/>
        <family val="2"/>
        <scheme val="minor"/>
      </rPr>
      <t>CONCEPTO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 xml:space="preserve">y el </t>
    </r>
    <r>
      <rPr>
        <b/>
        <i/>
        <sz val="9"/>
        <color theme="1"/>
        <rFont val="Calibri"/>
        <family val="2"/>
        <scheme val="minor"/>
      </rPr>
      <t xml:space="preserve">NOMBRE DEL INTERESADO </t>
    </r>
    <r>
      <rPr>
        <b/>
        <sz val="9"/>
        <color theme="1"/>
        <rFont val="Calibri"/>
        <family val="2"/>
        <scheme val="minor"/>
      </rPr>
      <t>que figura en la solicitud</t>
    </r>
  </si>
  <si>
    <t>CONCEPTO:</t>
  </si>
  <si>
    <t>OBRAS</t>
  </si>
  <si>
    <t>AGRUPACIÓN DE PARCELAS</t>
  </si>
  <si>
    <t>SUPERFICIE</t>
  </si>
  <si>
    <r>
      <t xml:space="preserve">DRU ACT. URB. + </t>
    </r>
    <r>
      <rPr>
        <b/>
        <i/>
        <sz val="11"/>
        <color theme="1"/>
        <rFont val="Calibri"/>
        <family val="2"/>
        <scheme val="minor"/>
      </rPr>
      <t>nombre titular</t>
    </r>
  </si>
  <si>
    <t>PISCINAS</t>
  </si>
  <si>
    <t>VOLUMEN TIERRAS</t>
  </si>
  <si>
    <t>VOLUMEN ESCOMBROS</t>
  </si>
  <si>
    <t>REPARACIÓN INSTALACIONES SUBSUELO</t>
  </si>
  <si>
    <r>
      <t xml:space="preserve">LIC. OBRAS + </t>
    </r>
    <r>
      <rPr>
        <b/>
        <i/>
        <sz val="11"/>
        <color theme="1"/>
        <rFont val="Calibri"/>
        <family val="2"/>
        <scheme val="minor"/>
      </rPr>
      <t>nombre titular</t>
    </r>
  </si>
  <si>
    <t>OBRAS MENORES, PROVISIONALES, MOV. TIERRAS, CASETAS PREF., RÓTULOS Y PUBLICIDAD</t>
  </si>
  <si>
    <t>OBRAS CON PROYECTO TÉCNICO</t>
  </si>
  <si>
    <t>PARCELACIÓN, SEGREGACIÓN Y DIVISIÓN HORIZONTAL</t>
  </si>
  <si>
    <t>ALINEACIÓN</t>
  </si>
  <si>
    <t>LONGITUD (m)</t>
  </si>
  <si>
    <t>ACTO MENOR ENTIDAD</t>
  </si>
  <si>
    <t>DECLARACIÓN RESPONSABLE ACTUACIONES URBANÍSTICAS</t>
  </si>
  <si>
    <t>LICENCIA URBANÍSTICA OBRAS</t>
  </si>
  <si>
    <t>DECLARACIÓN RESPONSABLE URBANÍSTICA ACTIVIDAD</t>
  </si>
  <si>
    <t>DECLARACIÓN RESPONSABLE ACTIVIDAD</t>
  </si>
  <si>
    <r>
      <t xml:space="preserve">DRU ACT + </t>
    </r>
    <r>
      <rPr>
        <b/>
        <i/>
        <sz val="11"/>
        <color theme="1"/>
        <rFont val="Calibri"/>
        <family val="2"/>
        <scheme val="minor"/>
      </rPr>
      <t>nombre titular</t>
    </r>
  </si>
  <si>
    <t>LICENCIA DE ACTIVIDAD</t>
  </si>
  <si>
    <r>
      <t xml:space="preserve">LIC ACT + </t>
    </r>
    <r>
      <rPr>
        <b/>
        <i/>
        <sz val="11"/>
        <color theme="1"/>
        <rFont val="Calibri"/>
        <family val="2"/>
        <scheme val="minor"/>
      </rPr>
      <t>nombre titular</t>
    </r>
  </si>
  <si>
    <t>SIN CONTROL AMBIENTAL</t>
  </si>
  <si>
    <t>CON CONTROL AMBIENTAL</t>
  </si>
  <si>
    <t>DECLARACIÓN RESPONSABLE URBANÍSTICA DE PRIMERA OCUPACIÓN Y FUNCIONAMIENTO</t>
  </si>
  <si>
    <t>LICENCIA PARA INSTALACIÓN DE TERRAZAS Y QUIOSCOS</t>
  </si>
  <si>
    <r>
      <t xml:space="preserve">OCP FUN + </t>
    </r>
    <r>
      <rPr>
        <b/>
        <i/>
        <sz val="11"/>
        <color theme="1"/>
        <rFont val="Calibri"/>
        <family val="2"/>
        <scheme val="minor"/>
      </rPr>
      <t>nombre titular</t>
    </r>
  </si>
  <si>
    <t>PRIMERA OCUPACIÓN</t>
  </si>
  <si>
    <t>FUNCIONAMIENTO</t>
  </si>
  <si>
    <t>TERRAZAS Y QUIOSCOS</t>
  </si>
  <si>
    <r>
      <t xml:space="preserve">TERR QUIO + </t>
    </r>
    <r>
      <rPr>
        <b/>
        <i/>
        <sz val="11"/>
        <color theme="1"/>
        <rFont val="Calibri"/>
        <family val="2"/>
        <scheme val="minor"/>
      </rPr>
      <t>nombre titular</t>
    </r>
  </si>
  <si>
    <t>ZONA GENERAL</t>
  </si>
  <si>
    <t>ZONA ESPECIAL</t>
  </si>
  <si>
    <t>UNIDADES RESULTANTES</t>
  </si>
  <si>
    <t>¿SE OCUPA LA VÍA PÚBLICA?</t>
  </si>
  <si>
    <t>DURACIÓN (MESES)</t>
  </si>
  <si>
    <t>OCUPACIÓN DEL DOMINIO PÚBLICO</t>
  </si>
  <si>
    <r>
      <rPr>
        <b/>
        <sz val="11"/>
        <color theme="1"/>
        <rFont val="Calibri"/>
        <family val="2"/>
        <scheme val="minor"/>
      </rPr>
      <t>ACME +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scheme val="minor"/>
      </rPr>
      <t>nombre titular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</si>
</sst>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2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0" fillId="0" borderId="1" xfId="0" applyBorder="1"/>
    <xf numFmtId="0" fontId="2" fillId="0" borderId="2" xfId="0" applyFont="1" applyBorder="1" applyAlignment="1">
      <alignment horizontal="right"/>
    </xf>
    <xf numFmtId="0" fontId="0" fillId="0" borderId="0" xfId="0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2" xfId="0" applyBorder="1"/>
    <xf numFmtId="0" fontId="0" fillId="3" borderId="0" xfId="0" applyFill="1"/>
    <xf numFmtId="0" fontId="2" fillId="3" borderId="0" xfId="0" applyFont="1" applyFill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0" fillId="0" borderId="0" xfId="0" applyBorder="1" applyAlignment="1">
      <alignment horizontal="right"/>
    </xf>
    <xf numFmtId="44" fontId="10" fillId="0" borderId="0" xfId="1" applyFont="1" applyBorder="1" applyAlignment="1">
      <alignment horizontal="right"/>
    </xf>
    <xf numFmtId="164" fontId="0" fillId="0" borderId="0" xfId="0" applyNumberFormat="1" applyBorder="1" applyProtection="1"/>
    <xf numFmtId="164" fontId="0" fillId="0" borderId="6" xfId="0" applyNumberFormat="1" applyBorder="1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2" fillId="0" borderId="2" xfId="0" applyFont="1" applyBorder="1" applyAlignment="1" applyProtection="1">
      <alignment horizontal="right"/>
    </xf>
    <xf numFmtId="164" fontId="2" fillId="0" borderId="3" xfId="0" applyNumberFormat="1" applyFont="1" applyBorder="1" applyProtection="1"/>
    <xf numFmtId="44" fontId="0" fillId="2" borderId="4" xfId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4" fontId="11" fillId="0" borderId="0" xfId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right"/>
    </xf>
    <xf numFmtId="0" fontId="12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Border="1" applyAlignment="1" applyProtection="1">
      <alignment horizontal="right"/>
    </xf>
    <xf numFmtId="164" fontId="2" fillId="0" borderId="0" xfId="0" applyNumberFormat="1" applyFont="1" applyBorder="1" applyProtection="1"/>
    <xf numFmtId="2" fontId="14" fillId="0" borderId="0" xfId="0" applyNumberFormat="1" applyFont="1" applyFill="1"/>
    <xf numFmtId="0" fontId="14" fillId="0" borderId="0" xfId="0" applyFont="1" applyFill="1"/>
    <xf numFmtId="0" fontId="14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0" fontId="14" fillId="0" borderId="0" xfId="0" applyFont="1"/>
    <xf numFmtId="44" fontId="0" fillId="0" borderId="5" xfId="0" applyNumberFormat="1" applyBorder="1" applyProtection="1"/>
    <xf numFmtId="44" fontId="0" fillId="0" borderId="0" xfId="0" applyNumberFormat="1" applyBorder="1" applyProtection="1"/>
    <xf numFmtId="164" fontId="13" fillId="0" borderId="0" xfId="0" applyNumberFormat="1" applyFont="1" applyBorder="1" applyProtection="1"/>
    <xf numFmtId="0" fontId="15" fillId="0" borderId="8" xfId="0" applyFont="1" applyBorder="1" applyAlignment="1">
      <alignment horizontal="center" vertical="center" wrapText="1"/>
    </xf>
    <xf numFmtId="2" fontId="0" fillId="2" borderId="4" xfId="1" applyNumberFormat="1" applyFont="1" applyFill="1" applyBorder="1" applyAlignment="1" applyProtection="1">
      <alignment horizontal="center" vertical="center"/>
      <protection locked="0"/>
    </xf>
    <xf numFmtId="44" fontId="0" fillId="0" borderId="5" xfId="0" applyNumberFormat="1" applyBorder="1"/>
    <xf numFmtId="44" fontId="0" fillId="0" borderId="13" xfId="0" applyNumberFormat="1" applyBorder="1"/>
    <xf numFmtId="0" fontId="0" fillId="0" borderId="14" xfId="0" applyBorder="1"/>
    <xf numFmtId="0" fontId="18" fillId="0" borderId="0" xfId="0" applyFont="1" applyAlignment="1">
      <alignment horizontal="right"/>
    </xf>
    <xf numFmtId="164" fontId="17" fillId="0" borderId="5" xfId="0" applyNumberFormat="1" applyFont="1" applyBorder="1"/>
    <xf numFmtId="164" fontId="17" fillId="0" borderId="0" xfId="0" applyNumberFormat="1" applyFont="1" applyBorder="1"/>
    <xf numFmtId="0" fontId="17" fillId="0" borderId="0" xfId="0" applyFont="1" applyFill="1"/>
    <xf numFmtId="164" fontId="17" fillId="0" borderId="5" xfId="0" applyNumberFormat="1" applyFont="1" applyBorder="1" applyProtection="1"/>
    <xf numFmtId="164" fontId="17" fillId="0" borderId="0" xfId="0" applyNumberFormat="1" applyFont="1" applyBorder="1" applyProtection="1"/>
    <xf numFmtId="164" fontId="17" fillId="0" borderId="12" xfId="0" applyNumberFormat="1" applyFont="1" applyBorder="1" applyProtection="1"/>
    <xf numFmtId="0" fontId="17" fillId="0" borderId="0" xfId="0" applyFont="1" applyBorder="1" applyAlignment="1">
      <alignment horizontal="right"/>
    </xf>
    <xf numFmtId="0" fontId="17" fillId="0" borderId="0" xfId="0" applyFont="1"/>
    <xf numFmtId="2" fontId="17" fillId="0" borderId="0" xfId="1" applyNumberFormat="1" applyFont="1" applyBorder="1" applyAlignment="1">
      <alignment horizontal="right"/>
    </xf>
    <xf numFmtId="44" fontId="17" fillId="0" borderId="11" xfId="0" applyNumberFormat="1" applyFont="1" applyBorder="1"/>
    <xf numFmtId="2" fontId="17" fillId="0" borderId="0" xfId="0" applyNumberFormat="1" applyFont="1" applyBorder="1" applyAlignment="1">
      <alignment horizontal="right"/>
    </xf>
    <xf numFmtId="44" fontId="17" fillId="0" borderId="0" xfId="0" applyNumberFormat="1" applyFont="1" applyFill="1"/>
    <xf numFmtId="0" fontId="13" fillId="2" borderId="4" xfId="0" applyFont="1" applyFill="1" applyBorder="1" applyAlignment="1" applyProtection="1">
      <alignment horizontal="center" vertical="center"/>
      <protection locked="0"/>
    </xf>
    <xf numFmtId="2" fontId="17" fillId="0" borderId="0" xfId="0" applyNumberFormat="1" applyFont="1" applyFill="1"/>
    <xf numFmtId="0" fontId="17" fillId="0" borderId="14" xfId="0" applyFont="1" applyBorder="1"/>
    <xf numFmtId="0" fontId="19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7"/>
  <sheetViews>
    <sheetView tabSelected="1" topLeftCell="A25" zoomScaleNormal="100" workbookViewId="0">
      <selection activeCell="C26" sqref="C26"/>
    </sheetView>
  </sheetViews>
  <sheetFormatPr baseColWidth="10" defaultRowHeight="15" x14ac:dyDescent="0.25"/>
  <cols>
    <col min="1" max="1" width="4" customWidth="1"/>
    <col min="2" max="2" width="23.5703125" customWidth="1"/>
    <col min="3" max="3" width="13" bestFit="1" customWidth="1"/>
    <col min="4" max="4" width="9.140625" customWidth="1"/>
    <col min="5" max="5" width="13" bestFit="1" customWidth="1"/>
    <col min="6" max="6" width="11" bestFit="1" customWidth="1"/>
    <col min="7" max="7" width="10.140625" customWidth="1"/>
    <col min="8" max="8" width="16.28515625" customWidth="1"/>
    <col min="11" max="11" width="11.85546875" bestFit="1" customWidth="1"/>
  </cols>
  <sheetData>
    <row r="1" spans="1:9" x14ac:dyDescent="0.25">
      <c r="A1" s="15" t="s">
        <v>25</v>
      </c>
      <c r="B1" s="14"/>
      <c r="C1" s="14"/>
      <c r="D1" s="14"/>
      <c r="E1" s="14"/>
      <c r="F1" s="14"/>
      <c r="G1" s="14"/>
      <c r="H1" s="32"/>
      <c r="I1" s="33"/>
    </row>
    <row r="2" spans="1:9" s="1" customFormat="1" x14ac:dyDescent="0.25">
      <c r="A2" s="1" t="s">
        <v>10</v>
      </c>
      <c r="D2" s="36" t="s">
        <v>48</v>
      </c>
      <c r="H2" s="36"/>
    </row>
    <row r="3" spans="1:9" ht="36" x14ac:dyDescent="0.25">
      <c r="A3" s="2"/>
      <c r="E3" s="9" t="s">
        <v>1</v>
      </c>
      <c r="F3" s="12"/>
      <c r="G3" s="10" t="s">
        <v>2</v>
      </c>
      <c r="H3" s="10" t="s">
        <v>3</v>
      </c>
      <c r="I3" s="11" t="s">
        <v>47</v>
      </c>
    </row>
    <row r="4" spans="1:9" x14ac:dyDescent="0.25">
      <c r="B4" s="5" t="s">
        <v>0</v>
      </c>
      <c r="C4" s="27"/>
      <c r="D4" s="1"/>
      <c r="E4" s="53">
        <v>30</v>
      </c>
      <c r="F4" s="54"/>
      <c r="G4" s="57">
        <f>H8+H9</f>
        <v>0</v>
      </c>
      <c r="H4" s="57">
        <f>IF(C5="SI",C6*50,0)</f>
        <v>0</v>
      </c>
      <c r="I4" s="58">
        <f>IF(C10="SI",C11*20,0)</f>
        <v>0</v>
      </c>
    </row>
    <row r="5" spans="1:9" ht="15.75" thickBot="1" x14ac:dyDescent="0.3">
      <c r="B5" s="3" t="s">
        <v>6</v>
      </c>
      <c r="C5" s="28"/>
      <c r="D5" s="1"/>
      <c r="E5" s="49">
        <f>IF(C4=0,0,E4)</f>
        <v>0</v>
      </c>
      <c r="F5" s="8"/>
      <c r="G5" s="20">
        <f>H8+H9</f>
        <v>0</v>
      </c>
      <c r="H5" s="20">
        <f>IF(C5="SI",C6*50,0)</f>
        <v>0</v>
      </c>
      <c r="I5" s="50">
        <f>I4</f>
        <v>0</v>
      </c>
    </row>
    <row r="6" spans="1:9" ht="15.75" thickBot="1" x14ac:dyDescent="0.3">
      <c r="B6" s="4" t="s">
        <v>4</v>
      </c>
      <c r="C6" s="28"/>
      <c r="D6" s="1"/>
      <c r="E6" s="6"/>
      <c r="F6" s="13"/>
      <c r="G6" s="7"/>
      <c r="H6" s="7" t="s">
        <v>5</v>
      </c>
      <c r="I6" s="26">
        <f>E5+F5+G5+H5+I5</f>
        <v>0</v>
      </c>
    </row>
    <row r="7" spans="1:9" x14ac:dyDescent="0.25">
      <c r="B7" s="3" t="s">
        <v>7</v>
      </c>
      <c r="C7" s="28"/>
      <c r="D7" s="1"/>
      <c r="E7" s="31"/>
      <c r="F7" s="31"/>
      <c r="G7" s="31"/>
      <c r="H7" s="31"/>
    </row>
    <row r="8" spans="1:9" x14ac:dyDescent="0.25">
      <c r="B8" s="4" t="s">
        <v>16</v>
      </c>
      <c r="C8" s="28"/>
      <c r="D8" s="55">
        <f>15*C8</f>
        <v>0</v>
      </c>
      <c r="E8" s="59"/>
      <c r="F8" s="60"/>
      <c r="G8" s="59">
        <f>IF(D8&lt;100,100,D8)</f>
        <v>100</v>
      </c>
      <c r="H8" s="59">
        <f>IF(C8&lt;&gt;0,G8,0)</f>
        <v>0</v>
      </c>
    </row>
    <row r="9" spans="1:9" x14ac:dyDescent="0.25">
      <c r="B9" s="4" t="s">
        <v>17</v>
      </c>
      <c r="C9" s="28"/>
      <c r="D9" s="55">
        <f>15*C9</f>
        <v>0</v>
      </c>
      <c r="E9" s="59">
        <f>0.2%*C4</f>
        <v>0</v>
      </c>
      <c r="F9" s="59">
        <f>MAX(D9:E9)</f>
        <v>0</v>
      </c>
      <c r="G9" s="60">
        <f>IF(F9&gt;160,F9,160)</f>
        <v>160</v>
      </c>
      <c r="H9" s="59">
        <f>IF(C9&lt;&gt;0,G9,0)</f>
        <v>0</v>
      </c>
    </row>
    <row r="10" spans="1:9" x14ac:dyDescent="0.25">
      <c r="B10" s="52" t="s">
        <v>45</v>
      </c>
      <c r="C10" s="65"/>
      <c r="D10" s="40"/>
      <c r="E10" s="41"/>
      <c r="F10" s="41"/>
      <c r="G10" s="43"/>
      <c r="H10" s="41"/>
    </row>
    <row r="11" spans="1:9" ht="15" customHeight="1" x14ac:dyDescent="0.25">
      <c r="B11" s="52" t="s">
        <v>46</v>
      </c>
      <c r="C11" s="65"/>
      <c r="D11" s="40"/>
      <c r="E11" s="41"/>
      <c r="F11" s="41"/>
      <c r="G11" s="43"/>
      <c r="H11" s="41"/>
    </row>
    <row r="12" spans="1:9" ht="11.25" customHeight="1" x14ac:dyDescent="0.25"/>
    <row r="13" spans="1:9" x14ac:dyDescent="0.25">
      <c r="A13" s="15" t="s">
        <v>26</v>
      </c>
      <c r="B13" s="14"/>
      <c r="C13" s="14"/>
      <c r="D13" s="14"/>
      <c r="E13" s="14"/>
      <c r="F13" s="14"/>
      <c r="G13" s="14"/>
      <c r="H13" s="33"/>
      <c r="I13" s="33"/>
    </row>
    <row r="14" spans="1:9" x14ac:dyDescent="0.25">
      <c r="A14" s="1" t="s">
        <v>10</v>
      </c>
      <c r="B14" s="1"/>
      <c r="C14" s="1"/>
      <c r="D14" s="35" t="s">
        <v>14</v>
      </c>
      <c r="E14" s="1"/>
      <c r="F14" s="1"/>
      <c r="G14" s="1"/>
      <c r="H14" s="35"/>
    </row>
    <row r="15" spans="1:9" ht="36" x14ac:dyDescent="0.25">
      <c r="B15" s="34" t="s">
        <v>11</v>
      </c>
      <c r="E15" s="9" t="s">
        <v>1</v>
      </c>
      <c r="F15" s="12" t="s">
        <v>8</v>
      </c>
      <c r="G15" s="10" t="s">
        <v>2</v>
      </c>
      <c r="H15" s="10" t="s">
        <v>3</v>
      </c>
      <c r="I15" s="11" t="s">
        <v>47</v>
      </c>
    </row>
    <row r="16" spans="1:9" x14ac:dyDescent="0.25">
      <c r="B16" s="5" t="s">
        <v>0</v>
      </c>
      <c r="C16" s="27"/>
      <c r="D16" s="55">
        <f>IF(C16&lt;1155,60,3.5*C16)</f>
        <v>60</v>
      </c>
      <c r="E16" s="56">
        <f>IF(C16=0,0,60)</f>
        <v>0</v>
      </c>
      <c r="F16" s="57">
        <f>IF(C16&lt;1155,33,C16*3.5%)</f>
        <v>33</v>
      </c>
      <c r="G16" s="57">
        <f>H20+H21</f>
        <v>0</v>
      </c>
      <c r="H16" s="57">
        <f>IF(C17="SI",C18*50,0)</f>
        <v>0</v>
      </c>
      <c r="I16" s="58">
        <f>IF(C22="SI",C23*20,0)</f>
        <v>0</v>
      </c>
    </row>
    <row r="17" spans="2:9" ht="15.75" thickBot="1" x14ac:dyDescent="0.3">
      <c r="B17" s="3" t="s">
        <v>6</v>
      </c>
      <c r="C17" s="28"/>
      <c r="D17" s="1"/>
      <c r="E17" s="44">
        <f>IF(C16=0,0,E16)</f>
        <v>0</v>
      </c>
      <c r="F17" s="45">
        <f>IF(C16=0,0,F16)</f>
        <v>0</v>
      </c>
      <c r="G17" s="20">
        <f>H20+H21</f>
        <v>0</v>
      </c>
      <c r="H17" s="20">
        <f>IF(C17="SI",C18*50,0)</f>
        <v>0</v>
      </c>
      <c r="I17" s="50">
        <f>I16</f>
        <v>0</v>
      </c>
    </row>
    <row r="18" spans="2:9" ht="15.75" thickBot="1" x14ac:dyDescent="0.3">
      <c r="B18" s="4" t="s">
        <v>4</v>
      </c>
      <c r="C18" s="28"/>
      <c r="D18" s="1"/>
      <c r="E18" s="23"/>
      <c r="F18" s="24"/>
      <c r="G18" s="24"/>
      <c r="H18" s="25" t="s">
        <v>5</v>
      </c>
      <c r="I18" s="26">
        <f>E17+F17+G17+H17+I17</f>
        <v>0</v>
      </c>
    </row>
    <row r="19" spans="2:9" x14ac:dyDescent="0.25">
      <c r="B19" s="3" t="s">
        <v>7</v>
      </c>
      <c r="C19" s="28"/>
      <c r="D19" s="1"/>
      <c r="E19" s="31"/>
      <c r="F19" s="31"/>
      <c r="G19" s="31"/>
      <c r="H19" s="31"/>
    </row>
    <row r="20" spans="2:9" x14ac:dyDescent="0.25">
      <c r="B20" s="4" t="s">
        <v>16</v>
      </c>
      <c r="C20" s="28"/>
      <c r="D20" s="55">
        <f>15*C20</f>
        <v>0</v>
      </c>
      <c r="E20" s="59"/>
      <c r="F20" s="60"/>
      <c r="G20" s="59">
        <f>IF(D20&lt;100,100,D20)</f>
        <v>100</v>
      </c>
      <c r="H20" s="59">
        <f>IF(C20&lt;&gt;0,G20,0)</f>
        <v>0</v>
      </c>
    </row>
    <row r="21" spans="2:9" x14ac:dyDescent="0.25">
      <c r="B21" s="4" t="s">
        <v>17</v>
      </c>
      <c r="C21" s="28"/>
      <c r="D21" s="55">
        <f>15*C21</f>
        <v>0</v>
      </c>
      <c r="E21" s="59">
        <f>0.2%*C16</f>
        <v>0</v>
      </c>
      <c r="F21" s="59">
        <f>MAX(D21:E21)</f>
        <v>0</v>
      </c>
      <c r="G21" s="60">
        <f>IF(F21&gt;160,F21,160)</f>
        <v>160</v>
      </c>
      <c r="H21" s="59">
        <f>IF(C21&lt;&gt;0,G21,0)</f>
        <v>0</v>
      </c>
    </row>
    <row r="22" spans="2:9" x14ac:dyDescent="0.25">
      <c r="B22" s="52" t="s">
        <v>45</v>
      </c>
      <c r="C22" s="65"/>
      <c r="D22" s="40"/>
      <c r="E22" s="41"/>
      <c r="F22" s="41"/>
      <c r="G22" s="43"/>
      <c r="H22" s="41"/>
    </row>
    <row r="23" spans="2:9" x14ac:dyDescent="0.25">
      <c r="B23" s="52" t="s">
        <v>46</v>
      </c>
      <c r="C23" s="65"/>
      <c r="D23" s="40"/>
      <c r="E23" s="41"/>
      <c r="F23" s="41"/>
      <c r="G23" s="43"/>
      <c r="H23" s="41"/>
    </row>
    <row r="24" spans="2:9" x14ac:dyDescent="0.25">
      <c r="B24" s="3"/>
      <c r="C24" s="29"/>
      <c r="D24" s="1"/>
      <c r="E24" s="18"/>
      <c r="F24" s="18"/>
      <c r="G24" s="18"/>
      <c r="H24" s="18"/>
    </row>
    <row r="25" spans="2:9" x14ac:dyDescent="0.25">
      <c r="B25" s="34" t="s">
        <v>12</v>
      </c>
      <c r="E25" s="9" t="s">
        <v>1</v>
      </c>
      <c r="F25" s="10"/>
      <c r="G25" s="10"/>
      <c r="H25" s="10"/>
      <c r="I25" s="11"/>
    </row>
    <row r="26" spans="2:9" ht="15.75" thickBot="1" x14ac:dyDescent="0.3">
      <c r="B26" s="5" t="s">
        <v>44</v>
      </c>
      <c r="C26" s="48"/>
      <c r="D26" s="60">
        <f>C26*150</f>
        <v>0</v>
      </c>
      <c r="E26" s="44">
        <f>IF(C26=0,0,D26)</f>
        <v>0</v>
      </c>
      <c r="F26" s="20"/>
      <c r="G26" s="20"/>
      <c r="H26" s="20"/>
      <c r="I26" s="21"/>
    </row>
    <row r="27" spans="2:9" ht="15.75" thickBot="1" x14ac:dyDescent="0.3">
      <c r="B27" s="4"/>
      <c r="D27" s="1"/>
      <c r="E27" s="23"/>
      <c r="F27" s="24"/>
      <c r="G27" s="25"/>
      <c r="H27" s="25" t="s">
        <v>5</v>
      </c>
      <c r="I27" s="26">
        <f>E26</f>
        <v>0</v>
      </c>
    </row>
    <row r="28" spans="2:9" x14ac:dyDescent="0.25">
      <c r="B28" s="4"/>
      <c r="D28" s="1"/>
      <c r="E28" s="22"/>
      <c r="F28" s="22"/>
      <c r="G28" s="37"/>
      <c r="H28" s="38"/>
    </row>
    <row r="29" spans="2:9" ht="36" x14ac:dyDescent="0.25">
      <c r="B29" s="34" t="s">
        <v>15</v>
      </c>
      <c r="C29" s="1"/>
      <c r="D29" s="1"/>
      <c r="E29" s="9" t="s">
        <v>1</v>
      </c>
      <c r="F29" s="12" t="s">
        <v>8</v>
      </c>
      <c r="G29" s="10" t="s">
        <v>2</v>
      </c>
      <c r="H29" s="10"/>
      <c r="I29" s="11" t="s">
        <v>47</v>
      </c>
    </row>
    <row r="30" spans="2:9" x14ac:dyDescent="0.25">
      <c r="B30" s="5" t="s">
        <v>13</v>
      </c>
      <c r="C30" s="28"/>
      <c r="D30" s="61">
        <f>IF(C30&lt;15,180,IF(C30&lt;25,225,IF(C30&lt;50,375,600)))</f>
        <v>180</v>
      </c>
      <c r="E30" s="62">
        <f>IF(C30=0,0,D30)</f>
        <v>0</v>
      </c>
      <c r="F30" s="57">
        <f>IF(C31&lt;1155,33,C31*3.5%)</f>
        <v>33</v>
      </c>
      <c r="G30" s="60"/>
      <c r="H30" s="57"/>
      <c r="I30" s="58">
        <f>IF(C35="SI",C36*20,0)</f>
        <v>0</v>
      </c>
    </row>
    <row r="31" spans="2:9" ht="15.75" thickBot="1" x14ac:dyDescent="0.3">
      <c r="B31" s="5" t="s">
        <v>0</v>
      </c>
      <c r="C31" s="27"/>
      <c r="E31" s="44">
        <f>IF(C30=0,0,E30)</f>
        <v>0</v>
      </c>
      <c r="F31" s="45">
        <f>IF(C30=0,0,F30)</f>
        <v>0</v>
      </c>
      <c r="G31" s="46">
        <f>H33+H34</f>
        <v>0</v>
      </c>
      <c r="H31" s="22"/>
      <c r="I31" s="50">
        <f>I30</f>
        <v>0</v>
      </c>
    </row>
    <row r="32" spans="2:9" ht="15.75" thickBot="1" x14ac:dyDescent="0.3">
      <c r="B32" s="3" t="s">
        <v>7</v>
      </c>
      <c r="C32" s="28"/>
      <c r="D32" s="1"/>
      <c r="E32" s="23"/>
      <c r="F32" s="24"/>
      <c r="G32" s="25"/>
      <c r="H32" s="25" t="s">
        <v>5</v>
      </c>
      <c r="I32" s="26">
        <f>E31+F31+G31+H31+I31</f>
        <v>0</v>
      </c>
    </row>
    <row r="33" spans="2:9" x14ac:dyDescent="0.25">
      <c r="B33" s="4" t="s">
        <v>16</v>
      </c>
      <c r="C33" s="28"/>
      <c r="D33" s="55">
        <f>15*C33</f>
        <v>0</v>
      </c>
      <c r="E33" s="59"/>
      <c r="F33" s="60"/>
      <c r="G33" s="59">
        <f>IF(D33&lt;100,100,D33)</f>
        <v>100</v>
      </c>
      <c r="H33" s="59">
        <f>IF(C33&lt;&gt;0,G33,0)</f>
        <v>0</v>
      </c>
    </row>
    <row r="34" spans="2:9" x14ac:dyDescent="0.25">
      <c r="B34" s="4" t="s">
        <v>17</v>
      </c>
      <c r="C34" s="28"/>
      <c r="D34" s="55">
        <f>15*C34</f>
        <v>0</v>
      </c>
      <c r="E34" s="63">
        <f>0.2%*C31</f>
        <v>0</v>
      </c>
      <c r="F34" s="59">
        <f>MAX(D34:E34)</f>
        <v>0</v>
      </c>
      <c r="G34" s="60">
        <f>IF(F34&gt;160,F34,160)</f>
        <v>160</v>
      </c>
      <c r="H34" s="59">
        <f>IF(C34&lt;&gt;0,G34,0)</f>
        <v>0</v>
      </c>
    </row>
    <row r="35" spans="2:9" x14ac:dyDescent="0.25">
      <c r="B35" s="52" t="s">
        <v>45</v>
      </c>
      <c r="C35" s="65"/>
      <c r="D35" s="40"/>
      <c r="E35" s="42"/>
      <c r="F35" s="41"/>
      <c r="G35" s="43"/>
      <c r="H35" s="41"/>
    </row>
    <row r="36" spans="2:9" x14ac:dyDescent="0.25">
      <c r="B36" s="52" t="s">
        <v>46</v>
      </c>
      <c r="C36" s="65"/>
      <c r="D36" s="40"/>
      <c r="E36" s="42"/>
      <c r="F36" s="41"/>
      <c r="G36" s="43"/>
      <c r="H36" s="41"/>
    </row>
    <row r="38" spans="2:9" ht="36" x14ac:dyDescent="0.25">
      <c r="B38" s="34" t="s">
        <v>18</v>
      </c>
      <c r="E38" s="9" t="s">
        <v>1</v>
      </c>
      <c r="F38" s="12" t="s">
        <v>8</v>
      </c>
      <c r="G38" s="10" t="s">
        <v>2</v>
      </c>
      <c r="H38" s="10" t="s">
        <v>3</v>
      </c>
      <c r="I38" s="11" t="s">
        <v>47</v>
      </c>
    </row>
    <row r="39" spans="2:9" x14ac:dyDescent="0.25">
      <c r="B39" s="5" t="s">
        <v>0</v>
      </c>
      <c r="C39" s="27"/>
      <c r="D39" s="64">
        <f>IF(C39=0,0,1.2%*C39)</f>
        <v>0</v>
      </c>
      <c r="E39" s="56">
        <f>IF(D39&lt;150,150,1.2*C39)</f>
        <v>150</v>
      </c>
      <c r="F39" s="57">
        <f>IF(C39&lt;1155,33,C39*3.5%)</f>
        <v>33</v>
      </c>
      <c r="H39" s="51"/>
      <c r="I39" s="58">
        <f>IF(C45="SI",C46*20,0)</f>
        <v>0</v>
      </c>
    </row>
    <row r="40" spans="2:9" ht="15.75" thickBot="1" x14ac:dyDescent="0.3">
      <c r="B40" s="3" t="s">
        <v>6</v>
      </c>
      <c r="C40" s="28"/>
      <c r="D40" s="1"/>
      <c r="E40" s="44">
        <f>IF(C39=0,0,E39)</f>
        <v>0</v>
      </c>
      <c r="F40" s="45">
        <f>IF(C39=0,0,F39)</f>
        <v>0</v>
      </c>
      <c r="G40" s="20">
        <f>H43+H44</f>
        <v>0</v>
      </c>
      <c r="H40" s="20">
        <f>IF(C40="SI",C41*50,0)</f>
        <v>0</v>
      </c>
      <c r="I40" s="50">
        <f>I39</f>
        <v>0</v>
      </c>
    </row>
    <row r="41" spans="2:9" ht="15.75" thickBot="1" x14ac:dyDescent="0.3">
      <c r="B41" s="4" t="s">
        <v>4</v>
      </c>
      <c r="C41" s="28"/>
      <c r="D41" s="1"/>
      <c r="E41" s="23"/>
      <c r="F41" s="24"/>
      <c r="G41" s="25"/>
      <c r="H41" s="25" t="s">
        <v>5</v>
      </c>
      <c r="I41" s="26">
        <f>E40+F40+G40+H40+I40</f>
        <v>0</v>
      </c>
    </row>
    <row r="42" spans="2:9" x14ac:dyDescent="0.25">
      <c r="B42" s="3" t="s">
        <v>7</v>
      </c>
      <c r="C42" s="28"/>
      <c r="D42" s="1"/>
      <c r="E42" s="31"/>
      <c r="F42" s="31"/>
      <c r="G42" s="31"/>
      <c r="H42" s="31"/>
    </row>
    <row r="43" spans="2:9" x14ac:dyDescent="0.25">
      <c r="B43" s="4" t="s">
        <v>16</v>
      </c>
      <c r="C43" s="28"/>
      <c r="D43" s="55">
        <f>15*C43</f>
        <v>0</v>
      </c>
      <c r="E43" s="59"/>
      <c r="F43" s="60"/>
      <c r="G43" s="59">
        <f>IF(D43&lt;100,100,D43)</f>
        <v>100</v>
      </c>
      <c r="H43" s="59">
        <f>IF(C43&lt;&gt;0,G43,0)</f>
        <v>0</v>
      </c>
    </row>
    <row r="44" spans="2:9" x14ac:dyDescent="0.25">
      <c r="B44" s="4" t="s">
        <v>17</v>
      </c>
      <c r="C44" s="28"/>
      <c r="D44" s="55">
        <f>15*C44</f>
        <v>0</v>
      </c>
      <c r="E44" s="59">
        <f>0.2%*C39</f>
        <v>0</v>
      </c>
      <c r="F44" s="59">
        <f>MAX(D44:E44)</f>
        <v>0</v>
      </c>
      <c r="G44" s="60">
        <f>IF(F44&gt;160,F44,160)</f>
        <v>160</v>
      </c>
      <c r="H44" s="59">
        <f>IF(C44&lt;&gt;0,G44,0)</f>
        <v>0</v>
      </c>
    </row>
    <row r="45" spans="2:9" x14ac:dyDescent="0.25">
      <c r="B45" s="52" t="s">
        <v>45</v>
      </c>
      <c r="C45" s="65"/>
      <c r="D45" s="40"/>
      <c r="E45" s="41"/>
      <c r="F45" s="41"/>
      <c r="G45" s="43"/>
      <c r="H45" s="41"/>
    </row>
    <row r="46" spans="2:9" x14ac:dyDescent="0.25">
      <c r="B46" s="52" t="s">
        <v>46</v>
      </c>
      <c r="C46" s="65"/>
      <c r="D46" s="40"/>
      <c r="E46" s="41"/>
      <c r="F46" s="41"/>
      <c r="G46" s="43"/>
      <c r="H46" s="41"/>
    </row>
    <row r="48" spans="2:9" ht="11.25" customHeight="1" x14ac:dyDescent="0.25">
      <c r="B48" s="3"/>
      <c r="C48" s="1"/>
      <c r="D48" s="1"/>
      <c r="E48" s="8"/>
      <c r="F48" s="8"/>
      <c r="G48" s="16"/>
      <c r="H48" s="17"/>
    </row>
    <row r="49" spans="1:9" x14ac:dyDescent="0.25">
      <c r="A49" s="15" t="s">
        <v>27</v>
      </c>
      <c r="B49" s="14"/>
      <c r="C49" s="14"/>
      <c r="D49" s="14"/>
      <c r="E49" s="14"/>
      <c r="F49" s="14"/>
      <c r="G49" s="14"/>
      <c r="H49" s="14"/>
      <c r="I49" s="33"/>
    </row>
    <row r="50" spans="1:9" x14ac:dyDescent="0.25">
      <c r="A50" s="1" t="s">
        <v>10</v>
      </c>
      <c r="B50" s="1"/>
      <c r="C50" s="1"/>
      <c r="D50" s="35" t="s">
        <v>19</v>
      </c>
      <c r="E50" s="1"/>
      <c r="F50" s="1"/>
      <c r="G50" s="1"/>
      <c r="H50" s="35"/>
    </row>
    <row r="51" spans="1:9" ht="48" customHeight="1" x14ac:dyDescent="0.25">
      <c r="B51" s="70" t="s">
        <v>20</v>
      </c>
      <c r="C51" s="71"/>
      <c r="E51" s="9" t="s">
        <v>1</v>
      </c>
      <c r="F51" s="12" t="s">
        <v>8</v>
      </c>
      <c r="G51" s="10" t="s">
        <v>2</v>
      </c>
      <c r="H51" s="10" t="s">
        <v>3</v>
      </c>
      <c r="I51" s="11" t="s">
        <v>47</v>
      </c>
    </row>
    <row r="52" spans="1:9" x14ac:dyDescent="0.25">
      <c r="B52" s="5" t="s">
        <v>0</v>
      </c>
      <c r="C52" s="27"/>
      <c r="D52" s="66">
        <f>IF(C52=0,0,1.2%*C52)</f>
        <v>0</v>
      </c>
      <c r="E52" s="56">
        <f>IF(D52&lt;60,60,1.2%*C52)</f>
        <v>60</v>
      </c>
      <c r="F52" s="57">
        <f>IF(C52&lt;1155,33,C52*3.5%)</f>
        <v>33</v>
      </c>
      <c r="G52" s="57">
        <f>H56+H57</f>
        <v>0</v>
      </c>
      <c r="H52" s="57">
        <f>IF(C53="SI",C54*50,0)</f>
        <v>0</v>
      </c>
      <c r="I52" s="58">
        <f>IF(C58="SI",C59*20,0)</f>
        <v>0</v>
      </c>
    </row>
    <row r="53" spans="1:9" ht="15.75" thickBot="1" x14ac:dyDescent="0.3">
      <c r="B53" s="3" t="s">
        <v>6</v>
      </c>
      <c r="C53" s="28"/>
      <c r="D53" s="1"/>
      <c r="E53" s="44">
        <f>IF(C52=0,0,E52)</f>
        <v>0</v>
      </c>
      <c r="F53" s="45">
        <f>IF(C52=0,0,F52)</f>
        <v>0</v>
      </c>
      <c r="G53" s="20">
        <f>H56+H57</f>
        <v>0</v>
      </c>
      <c r="H53" s="20">
        <f>IF(C53="SI",C54*50,0)</f>
        <v>0</v>
      </c>
      <c r="I53" s="50">
        <f>I52</f>
        <v>0</v>
      </c>
    </row>
    <row r="54" spans="1:9" ht="15.75" thickBot="1" x14ac:dyDescent="0.3">
      <c r="B54" s="4" t="s">
        <v>4</v>
      </c>
      <c r="C54" s="28"/>
      <c r="D54" s="1"/>
      <c r="E54" s="23"/>
      <c r="F54" s="24"/>
      <c r="G54" s="25"/>
      <c r="H54" s="25" t="s">
        <v>5</v>
      </c>
      <c r="I54" s="26">
        <f>E53+F53+G53+H53+I53</f>
        <v>0</v>
      </c>
    </row>
    <row r="55" spans="1:9" x14ac:dyDescent="0.25">
      <c r="B55" s="3" t="s">
        <v>7</v>
      </c>
      <c r="C55" s="28"/>
      <c r="D55" s="1"/>
      <c r="E55" s="31"/>
      <c r="F55" s="31"/>
      <c r="G55" s="31"/>
      <c r="H55" s="31"/>
    </row>
    <row r="56" spans="1:9" x14ac:dyDescent="0.25">
      <c r="B56" s="4" t="s">
        <v>16</v>
      </c>
      <c r="C56" s="28"/>
      <c r="D56" s="55">
        <f>15*C56</f>
        <v>0</v>
      </c>
      <c r="E56" s="59"/>
      <c r="F56" s="60"/>
      <c r="G56" s="59">
        <f>IF(D56&lt;100,100,D56)</f>
        <v>100</v>
      </c>
      <c r="H56" s="59">
        <f>IF(C56&lt;&gt;0,G56,0)</f>
        <v>0</v>
      </c>
    </row>
    <row r="57" spans="1:9" x14ac:dyDescent="0.25">
      <c r="B57" s="4" t="s">
        <v>17</v>
      </c>
      <c r="C57" s="28"/>
      <c r="D57" s="55">
        <f>15*C57</f>
        <v>0</v>
      </c>
      <c r="E57" s="59">
        <f>0.2%*C52</f>
        <v>0</v>
      </c>
      <c r="F57" s="59">
        <f>MAX(D57:E57)</f>
        <v>0</v>
      </c>
      <c r="G57" s="60">
        <f>IF(F57&gt;160,F57,160)</f>
        <v>160</v>
      </c>
      <c r="H57" s="59">
        <f>IF(C57&lt;&gt;0,G57,0)</f>
        <v>0</v>
      </c>
    </row>
    <row r="58" spans="1:9" x14ac:dyDescent="0.25">
      <c r="B58" s="52" t="s">
        <v>45</v>
      </c>
      <c r="C58" s="65"/>
      <c r="D58" s="40"/>
      <c r="E58" s="41"/>
      <c r="F58" s="41"/>
      <c r="G58" s="43"/>
      <c r="H58" s="41"/>
    </row>
    <row r="59" spans="1:9" x14ac:dyDescent="0.25">
      <c r="B59" s="52" t="s">
        <v>46</v>
      </c>
      <c r="C59" s="65"/>
      <c r="D59" s="40"/>
      <c r="E59" s="41"/>
      <c r="F59" s="41"/>
      <c r="G59" s="43"/>
      <c r="H59" s="41"/>
    </row>
    <row r="60" spans="1:9" x14ac:dyDescent="0.25">
      <c r="B60" s="3"/>
      <c r="C60" s="29"/>
      <c r="D60" s="30"/>
      <c r="E60" s="19"/>
      <c r="F60" s="18"/>
      <c r="G60" s="18"/>
      <c r="H60" s="18"/>
    </row>
    <row r="61" spans="1:9" ht="36" x14ac:dyDescent="0.25">
      <c r="B61" s="34" t="s">
        <v>21</v>
      </c>
      <c r="E61" s="9" t="s">
        <v>1</v>
      </c>
      <c r="F61" s="12" t="s">
        <v>8</v>
      </c>
      <c r="G61" s="10" t="s">
        <v>2</v>
      </c>
      <c r="H61" s="10" t="s">
        <v>3</v>
      </c>
      <c r="I61" s="11" t="s">
        <v>47</v>
      </c>
    </row>
    <row r="62" spans="1:9" x14ac:dyDescent="0.25">
      <c r="B62" s="5" t="s">
        <v>0</v>
      </c>
      <c r="C62" s="27"/>
      <c r="D62" s="64">
        <f>IF(C62=0,0,1.2%*C62)</f>
        <v>0</v>
      </c>
      <c r="E62" s="56">
        <f>IF(D62&lt;150,150,1.2%*C62)</f>
        <v>150</v>
      </c>
      <c r="F62" s="57">
        <f>IF(C62&lt;1155,33,C62*3.5%)</f>
        <v>33</v>
      </c>
      <c r="G62" s="60"/>
      <c r="H62" s="67"/>
      <c r="I62" s="58">
        <f>IF(C68="SI",C69*20,0)</f>
        <v>0</v>
      </c>
    </row>
    <row r="63" spans="1:9" ht="15.75" thickBot="1" x14ac:dyDescent="0.3">
      <c r="B63" s="3" t="s">
        <v>6</v>
      </c>
      <c r="C63" s="28"/>
      <c r="D63" s="1"/>
      <c r="E63" s="44">
        <f>IF(C62=0,0,E62)</f>
        <v>0</v>
      </c>
      <c r="F63" s="45">
        <f>IF(C62=0,0,F62)</f>
        <v>0</v>
      </c>
      <c r="G63" s="20">
        <f>H66+H67</f>
        <v>0</v>
      </c>
      <c r="H63" s="20">
        <f>IF(C63="SI",C64*50,0)</f>
        <v>0</v>
      </c>
      <c r="I63" s="50">
        <f>I62</f>
        <v>0</v>
      </c>
    </row>
    <row r="64" spans="1:9" ht="15.75" thickBot="1" x14ac:dyDescent="0.3">
      <c r="B64" s="4" t="s">
        <v>4</v>
      </c>
      <c r="C64" s="28"/>
      <c r="D64" s="1"/>
      <c r="E64" s="23"/>
      <c r="F64" s="24"/>
      <c r="G64" s="25"/>
      <c r="H64" s="25" t="s">
        <v>5</v>
      </c>
      <c r="I64" s="26">
        <f>E63+F63+G63+H63+I63</f>
        <v>0</v>
      </c>
    </row>
    <row r="65" spans="1:9" x14ac:dyDescent="0.25">
      <c r="B65" s="3" t="s">
        <v>7</v>
      </c>
      <c r="C65" s="28"/>
      <c r="D65" s="1"/>
      <c r="E65" s="31"/>
      <c r="F65" s="31"/>
      <c r="G65" s="31"/>
      <c r="H65" s="31"/>
    </row>
    <row r="66" spans="1:9" x14ac:dyDescent="0.25">
      <c r="B66" s="4" t="s">
        <v>16</v>
      </c>
      <c r="C66" s="28"/>
      <c r="D66" s="55">
        <f>15*C66</f>
        <v>0</v>
      </c>
      <c r="E66" s="59"/>
      <c r="F66" s="60"/>
      <c r="G66" s="59">
        <f>IF(D66&lt;100,100,D66)</f>
        <v>100</v>
      </c>
      <c r="H66" s="59">
        <f>IF(C66&lt;&gt;0,G66,0)</f>
        <v>0</v>
      </c>
    </row>
    <row r="67" spans="1:9" x14ac:dyDescent="0.25">
      <c r="B67" s="4" t="s">
        <v>17</v>
      </c>
      <c r="C67" s="28"/>
      <c r="D67" s="55">
        <f>15*C67</f>
        <v>0</v>
      </c>
      <c r="E67" s="59">
        <f>0.2%*C62</f>
        <v>0</v>
      </c>
      <c r="F67" s="59">
        <f>MAX(D67:E67)</f>
        <v>0</v>
      </c>
      <c r="G67" s="60">
        <f>IF(F67&gt;160,F67,160)</f>
        <v>160</v>
      </c>
      <c r="H67" s="59">
        <f>IF(C67&lt;&gt;0,G67,0)</f>
        <v>0</v>
      </c>
    </row>
    <row r="68" spans="1:9" x14ac:dyDescent="0.25">
      <c r="B68" s="52" t="s">
        <v>45</v>
      </c>
      <c r="C68" s="65"/>
      <c r="D68" s="40"/>
      <c r="E68" s="41"/>
      <c r="F68" s="41"/>
      <c r="G68" s="43"/>
      <c r="H68" s="41"/>
    </row>
    <row r="69" spans="1:9" x14ac:dyDescent="0.25">
      <c r="B69" s="52" t="s">
        <v>46</v>
      </c>
      <c r="C69" s="65"/>
      <c r="D69" s="40"/>
      <c r="E69" s="41"/>
      <c r="F69" s="41"/>
      <c r="G69" s="43"/>
      <c r="H69" s="41"/>
    </row>
    <row r="70" spans="1:9" x14ac:dyDescent="0.25">
      <c r="B70" s="3"/>
      <c r="C70" s="29"/>
      <c r="D70" s="30"/>
      <c r="E70" s="19"/>
      <c r="F70" s="18"/>
      <c r="G70" s="18"/>
      <c r="H70" s="18"/>
    </row>
    <row r="71" spans="1:9" x14ac:dyDescent="0.25">
      <c r="B71" s="34" t="s">
        <v>22</v>
      </c>
      <c r="E71" s="9" t="s">
        <v>1</v>
      </c>
      <c r="F71" s="68">
        <f>C72*150</f>
        <v>0</v>
      </c>
      <c r="G71" s="10"/>
      <c r="H71" s="11"/>
    </row>
    <row r="72" spans="1:9" ht="15.75" thickBot="1" x14ac:dyDescent="0.3">
      <c r="B72" s="5" t="s">
        <v>44</v>
      </c>
      <c r="C72" s="48"/>
      <c r="D72" s="39"/>
      <c r="E72" s="44">
        <f>IF(C72=0,0,F71)</f>
        <v>0</v>
      </c>
      <c r="F72" s="20"/>
      <c r="G72" s="20"/>
      <c r="H72" s="21"/>
    </row>
    <row r="73" spans="1:9" ht="15.75" thickBot="1" x14ac:dyDescent="0.3">
      <c r="B73" s="4"/>
      <c r="D73" s="1"/>
      <c r="E73" s="23"/>
      <c r="F73" s="24"/>
      <c r="G73" s="25" t="s">
        <v>5</v>
      </c>
      <c r="H73" s="26">
        <f>E72</f>
        <v>0</v>
      </c>
    </row>
    <row r="74" spans="1:9" x14ac:dyDescent="0.25">
      <c r="B74" s="3"/>
      <c r="C74" s="29"/>
      <c r="D74" s="30"/>
      <c r="E74" s="19"/>
      <c r="F74" s="18"/>
      <c r="G74" s="18"/>
      <c r="H74" s="18"/>
    </row>
    <row r="75" spans="1:9" x14ac:dyDescent="0.25">
      <c r="B75" s="34" t="s">
        <v>23</v>
      </c>
      <c r="E75" s="9" t="s">
        <v>1</v>
      </c>
      <c r="F75" s="68">
        <f>IF(C76&lt;=50,50,(D76*3+50))</f>
        <v>50</v>
      </c>
      <c r="G75" s="10"/>
      <c r="H75" s="11"/>
    </row>
    <row r="76" spans="1:9" ht="15.75" thickBot="1" x14ac:dyDescent="0.3">
      <c r="B76" s="5" t="s">
        <v>24</v>
      </c>
      <c r="C76" s="48"/>
      <c r="D76" s="66">
        <f>C76-50</f>
        <v>-50</v>
      </c>
      <c r="E76" s="44">
        <f>IF(C76=0,0,F75)</f>
        <v>0</v>
      </c>
      <c r="F76" s="20"/>
      <c r="G76" s="20"/>
      <c r="H76" s="21"/>
    </row>
    <row r="77" spans="1:9" ht="15.75" thickBot="1" x14ac:dyDescent="0.3">
      <c r="B77" s="4"/>
      <c r="D77" s="1"/>
      <c r="E77" s="23"/>
      <c r="F77" s="24"/>
      <c r="G77" s="25" t="s">
        <v>5</v>
      </c>
      <c r="H77" s="26">
        <f>E76</f>
        <v>0</v>
      </c>
    </row>
    <row r="78" spans="1:9" ht="11.25" customHeight="1" x14ac:dyDescent="0.25">
      <c r="B78" s="3"/>
      <c r="C78" s="29"/>
      <c r="D78" s="1"/>
      <c r="E78" s="19"/>
      <c r="F78" s="18"/>
      <c r="G78" s="18"/>
      <c r="H78" s="18"/>
    </row>
    <row r="80" spans="1:9" x14ac:dyDescent="0.25">
      <c r="A80" s="15" t="s">
        <v>28</v>
      </c>
      <c r="B80" s="15"/>
      <c r="C80" s="15"/>
      <c r="D80" s="15"/>
      <c r="E80" s="15"/>
      <c r="F80" s="15"/>
      <c r="G80" s="15"/>
      <c r="H80" s="15"/>
      <c r="I80" s="33"/>
    </row>
    <row r="81" spans="1:9" x14ac:dyDescent="0.25">
      <c r="A81" s="1" t="s">
        <v>10</v>
      </c>
      <c r="B81" s="1"/>
      <c r="C81" s="1"/>
      <c r="D81" s="35" t="s">
        <v>30</v>
      </c>
    </row>
    <row r="82" spans="1:9" x14ac:dyDescent="0.25">
      <c r="B82" s="34" t="s">
        <v>29</v>
      </c>
      <c r="E82" s="9" t="s">
        <v>1</v>
      </c>
      <c r="F82" s="68">
        <f>IF(C83&lt;=50,150,((D83*2)+150))</f>
        <v>150</v>
      </c>
      <c r="G82" s="68">
        <f>IF(F82&gt;40000,40000,F82)</f>
        <v>150</v>
      </c>
      <c r="H82" s="11"/>
    </row>
    <row r="83" spans="1:9" ht="15.75" thickBot="1" x14ac:dyDescent="0.3">
      <c r="B83" s="5" t="s">
        <v>13</v>
      </c>
      <c r="C83" s="48"/>
      <c r="D83" s="66">
        <f>_xlfn.CEILING.PRECISE(C83-50,10)</f>
        <v>-50</v>
      </c>
      <c r="E83" s="44">
        <f>IF(C83=0,0,G82)</f>
        <v>0</v>
      </c>
      <c r="F83" s="20"/>
      <c r="G83" s="20"/>
      <c r="H83" s="21"/>
    </row>
    <row r="84" spans="1:9" ht="15.75" thickBot="1" x14ac:dyDescent="0.3">
      <c r="B84" s="4"/>
      <c r="D84" s="1"/>
      <c r="E84" s="23"/>
      <c r="F84" s="24"/>
      <c r="G84" s="25" t="s">
        <v>5</v>
      </c>
      <c r="H84" s="26">
        <f>E83</f>
        <v>0</v>
      </c>
    </row>
    <row r="87" spans="1:9" x14ac:dyDescent="0.25">
      <c r="A87" s="15" t="s">
        <v>31</v>
      </c>
      <c r="B87" s="15"/>
      <c r="C87" s="15"/>
      <c r="D87" s="15"/>
      <c r="E87" s="15"/>
      <c r="F87" s="15"/>
      <c r="G87" s="15"/>
      <c r="H87" s="15"/>
      <c r="I87" s="33"/>
    </row>
    <row r="88" spans="1:9" x14ac:dyDescent="0.25">
      <c r="A88" s="1" t="s">
        <v>10</v>
      </c>
      <c r="B88" s="1"/>
      <c r="C88" s="1"/>
      <c r="D88" s="35" t="s">
        <v>32</v>
      </c>
    </row>
    <row r="89" spans="1:9" x14ac:dyDescent="0.25">
      <c r="B89" s="34" t="s">
        <v>33</v>
      </c>
      <c r="E89" s="9" t="s">
        <v>1</v>
      </c>
      <c r="F89" s="68">
        <f>IF(C90&lt;=50,200,((D90*3)+200))</f>
        <v>200</v>
      </c>
      <c r="G89" s="68">
        <f>IF(F89&gt;40000,40000,F89)</f>
        <v>200</v>
      </c>
      <c r="H89" s="11"/>
    </row>
    <row r="90" spans="1:9" ht="15.75" thickBot="1" x14ac:dyDescent="0.3">
      <c r="B90" s="5" t="s">
        <v>13</v>
      </c>
      <c r="C90" s="48"/>
      <c r="D90" s="66">
        <f>_xlfn.CEILING.PRECISE(C90-50,10)</f>
        <v>-50</v>
      </c>
      <c r="E90" s="44">
        <f>IF(C90=0,0,G89)</f>
        <v>0</v>
      </c>
      <c r="F90" s="20"/>
      <c r="G90" s="20"/>
      <c r="H90" s="21"/>
    </row>
    <row r="91" spans="1:9" ht="15.75" thickBot="1" x14ac:dyDescent="0.3">
      <c r="B91" s="4"/>
      <c r="D91" s="1"/>
      <c r="E91" s="23"/>
      <c r="F91" s="24"/>
      <c r="G91" s="25" t="s">
        <v>5</v>
      </c>
      <c r="H91" s="26">
        <f>E90</f>
        <v>0</v>
      </c>
    </row>
    <row r="92" spans="1:9" x14ac:dyDescent="0.25">
      <c r="B92" s="4"/>
      <c r="D92" s="1"/>
      <c r="E92" s="22"/>
      <c r="F92" s="22"/>
      <c r="G92" s="37"/>
      <c r="H92" s="38"/>
    </row>
    <row r="93" spans="1:9" x14ac:dyDescent="0.25">
      <c r="B93" s="34" t="s">
        <v>34</v>
      </c>
      <c r="E93" s="9" t="s">
        <v>1</v>
      </c>
      <c r="F93" s="68">
        <f>IF(C94&lt;=50,250,((D94*4)+250))</f>
        <v>250</v>
      </c>
      <c r="G93" s="68">
        <f>IF(F93&gt;40000,40000,F93)</f>
        <v>250</v>
      </c>
      <c r="H93" s="11"/>
    </row>
    <row r="94" spans="1:9" ht="15.75" thickBot="1" x14ac:dyDescent="0.3">
      <c r="B94" s="5" t="s">
        <v>13</v>
      </c>
      <c r="C94" s="48"/>
      <c r="D94" s="66">
        <f>_xlfn.CEILING.PRECISE(C94-50,10)</f>
        <v>-50</v>
      </c>
      <c r="E94" s="44">
        <f>IF(C94=0,0,G93)</f>
        <v>0</v>
      </c>
      <c r="F94" s="20"/>
      <c r="G94" s="20"/>
      <c r="H94" s="21"/>
    </row>
    <row r="95" spans="1:9" ht="15.75" thickBot="1" x14ac:dyDescent="0.3">
      <c r="B95" s="4"/>
      <c r="D95" s="1"/>
      <c r="E95" s="23"/>
      <c r="F95" s="24"/>
      <c r="G95" s="25" t="s">
        <v>5</v>
      </c>
      <c r="H95" s="26">
        <f>E94</f>
        <v>0</v>
      </c>
    </row>
    <row r="96" spans="1:9" x14ac:dyDescent="0.25">
      <c r="B96" s="4"/>
      <c r="D96" s="1"/>
      <c r="E96" s="22"/>
      <c r="F96" s="22"/>
      <c r="G96" s="37"/>
      <c r="H96" s="38"/>
    </row>
    <row r="98" spans="1:9" x14ac:dyDescent="0.25">
      <c r="A98" s="15" t="s">
        <v>35</v>
      </c>
      <c r="B98" s="15"/>
      <c r="C98" s="15"/>
      <c r="D98" s="15"/>
      <c r="E98" s="15"/>
      <c r="F98" s="15"/>
      <c r="G98" s="15"/>
      <c r="H98" s="15"/>
      <c r="I98" s="33"/>
    </row>
    <row r="99" spans="1:9" x14ac:dyDescent="0.25">
      <c r="A99" s="1" t="s">
        <v>10</v>
      </c>
      <c r="B99" s="1"/>
      <c r="C99" s="1"/>
      <c r="D99" s="35" t="s">
        <v>37</v>
      </c>
    </row>
    <row r="100" spans="1:9" x14ac:dyDescent="0.25">
      <c r="B100" s="34" t="s">
        <v>38</v>
      </c>
      <c r="E100" s="9" t="s">
        <v>1</v>
      </c>
      <c r="F100" s="68">
        <f>IF(C101&lt;=100,150,((D101)+150))</f>
        <v>150</v>
      </c>
      <c r="G100" s="10"/>
      <c r="H100" s="11"/>
    </row>
    <row r="101" spans="1:9" ht="15.75" thickBot="1" x14ac:dyDescent="0.3">
      <c r="B101" s="5" t="s">
        <v>13</v>
      </c>
      <c r="C101" s="48"/>
      <c r="D101" s="66">
        <f>_xlfn.CEILING.PRECISE(C101-100,10)</f>
        <v>-100</v>
      </c>
      <c r="E101" s="44">
        <f>IF(C101=0,0,F100)</f>
        <v>0</v>
      </c>
      <c r="F101" s="20"/>
      <c r="G101" s="20"/>
      <c r="H101" s="21"/>
    </row>
    <row r="102" spans="1:9" ht="15.75" thickBot="1" x14ac:dyDescent="0.3">
      <c r="B102" s="4"/>
      <c r="D102" s="1"/>
      <c r="E102" s="23"/>
      <c r="F102" s="24"/>
      <c r="G102" s="25" t="s">
        <v>5</v>
      </c>
      <c r="H102" s="26">
        <f>E101</f>
        <v>0</v>
      </c>
    </row>
    <row r="103" spans="1:9" x14ac:dyDescent="0.25">
      <c r="B103" s="4"/>
      <c r="D103" s="1"/>
      <c r="E103" s="22"/>
      <c r="F103" s="22"/>
      <c r="G103" s="37"/>
      <c r="H103" s="38"/>
    </row>
    <row r="104" spans="1:9" x14ac:dyDescent="0.25">
      <c r="B104" s="34" t="s">
        <v>39</v>
      </c>
      <c r="E104" s="9" t="s">
        <v>1</v>
      </c>
      <c r="F104" s="68">
        <f>IF(C105&lt;=100,100,(D105+100))</f>
        <v>100</v>
      </c>
      <c r="G104" s="10"/>
      <c r="H104" s="11"/>
    </row>
    <row r="105" spans="1:9" ht="15.75" thickBot="1" x14ac:dyDescent="0.3">
      <c r="B105" s="5" t="s">
        <v>13</v>
      </c>
      <c r="C105" s="48"/>
      <c r="D105" s="66">
        <f>_xlfn.CEILING.PRECISE(C105-100,10)</f>
        <v>-100</v>
      </c>
      <c r="E105" s="44">
        <f>IF(C105=0,0,F104)</f>
        <v>0</v>
      </c>
      <c r="F105" s="20"/>
      <c r="G105" s="20"/>
      <c r="H105" s="21"/>
    </row>
    <row r="106" spans="1:9" ht="15.75" thickBot="1" x14ac:dyDescent="0.3">
      <c r="B106" s="4"/>
      <c r="D106" s="1"/>
      <c r="E106" s="23"/>
      <c r="F106" s="24"/>
      <c r="G106" s="25" t="s">
        <v>5</v>
      </c>
      <c r="H106" s="26">
        <f>E105</f>
        <v>0</v>
      </c>
    </row>
    <row r="109" spans="1:9" x14ac:dyDescent="0.25">
      <c r="A109" s="15" t="s">
        <v>36</v>
      </c>
      <c r="B109" s="15"/>
      <c r="C109" s="15"/>
      <c r="D109" s="15"/>
      <c r="E109" s="15"/>
      <c r="F109" s="15"/>
      <c r="G109" s="15"/>
      <c r="H109" s="15"/>
      <c r="I109" s="33"/>
    </row>
    <row r="110" spans="1:9" x14ac:dyDescent="0.25">
      <c r="A110" s="1" t="s">
        <v>10</v>
      </c>
      <c r="B110" s="1"/>
      <c r="C110" s="1"/>
      <c r="D110" s="35" t="s">
        <v>41</v>
      </c>
    </row>
    <row r="111" spans="1:9" x14ac:dyDescent="0.25">
      <c r="B111" s="34" t="s">
        <v>40</v>
      </c>
      <c r="E111" s="9" t="s">
        <v>1</v>
      </c>
      <c r="F111" s="47"/>
      <c r="G111" s="10"/>
      <c r="H111" s="11"/>
    </row>
    <row r="112" spans="1:9" ht="15.75" thickBot="1" x14ac:dyDescent="0.3">
      <c r="B112" s="5" t="s">
        <v>13</v>
      </c>
      <c r="C112" s="48"/>
      <c r="D112" s="39"/>
      <c r="E112" s="44">
        <f>C112*D113+C112*C114</f>
        <v>0</v>
      </c>
      <c r="F112" s="20"/>
      <c r="G112" s="20"/>
      <c r="H112" s="21"/>
    </row>
    <row r="113" spans="1:8" ht="15.75" thickBot="1" x14ac:dyDescent="0.3">
      <c r="B113" s="4" t="s">
        <v>42</v>
      </c>
      <c r="C113" s="48"/>
      <c r="D113" s="55">
        <f>IF(C113&lt;&gt;0,45,0)</f>
        <v>0</v>
      </c>
      <c r="E113" s="23"/>
      <c r="F113" s="24"/>
      <c r="G113" s="25" t="s">
        <v>5</v>
      </c>
      <c r="H113" s="26">
        <f>E112</f>
        <v>0</v>
      </c>
    </row>
    <row r="114" spans="1:8" x14ac:dyDescent="0.25">
      <c r="B114" s="4" t="s">
        <v>43</v>
      </c>
      <c r="C114" s="48"/>
      <c r="D114" s="55">
        <f>IF(C114&lt;&gt;0,50,0)</f>
        <v>0</v>
      </c>
    </row>
    <row r="117" spans="1:8" ht="30" customHeight="1" x14ac:dyDescent="0.25">
      <c r="A117" s="69" t="s">
        <v>9</v>
      </c>
      <c r="B117" s="69"/>
      <c r="C117" s="69"/>
      <c r="D117" s="69"/>
      <c r="E117" s="69"/>
      <c r="F117" s="69"/>
      <c r="G117" s="69"/>
      <c r="H117" s="69"/>
    </row>
  </sheetData>
  <sheetProtection algorithmName="SHA-512" hashValue="Qu/Nj40k7HjMg6qGA04QMWwIK5CVYN6mNTy5YGhHX0KuW7ux2+NLvApL8hgSZ1s5XQeWtigmfRWCljY6oRVzjA==" saltValue="vT02Io8YLLbF49554UkSUw==" spinCount="100000" sheet="1" objects="1" scenarios="1"/>
  <mergeCells count="2">
    <mergeCell ref="A117:H117"/>
    <mergeCell ref="B51:C51"/>
  </mergeCells>
  <pageMargins left="0.25" right="0.25" top="0.75" bottom="0.75" header="0.3" footer="0.3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AUTOLIQUIDACIÓN propuesta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MRubio</dc:creator>
  <cp:lastModifiedBy>MRubio</cp:lastModifiedBy>
  <dcterms:created xsi:type="dcterms:W3CDTF">2021-01-12T16:11:36Z</dcterms:created>
  <dcterms:modified xsi:type="dcterms:W3CDTF">2021-02-17T11:58:31Z</dcterms:modified>
</cp:coreProperties>
</file>